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examen\bride echappement\"/>
    </mc:Choice>
  </mc:AlternateContent>
  <workbookProtection workbookAlgorithmName="SHA-512" workbookHashValue="eDKhWFqNS0l3o9XwsXE0jr3QE0I0qFIm0mS0cL0G7guAzmdSQdnon6IJcPv9cIevR6Gkx9M9HyBZAhOX/+ssWQ==" workbookSaltValue="ehforWckUhsi/z9Gt0LV7Q==" workbookSpinCount="100000" lockStructure="1"/>
  <bookViews>
    <workbookView xWindow="0" yWindow="0" windowWidth="21570" windowHeight="8610"/>
  </bookViews>
  <sheets>
    <sheet name="Devis" sheetId="1" r:id="rId1"/>
    <sheet name="BD" sheetId="2" r:id="rId2"/>
  </sheets>
  <definedNames>
    <definedName name="designation">BD!$A$2:$A$54</definedName>
  </definedNames>
  <calcPr calcId="152511"/>
</workbook>
</file>

<file path=xl/calcChain.xml><?xml version="1.0" encoding="utf-8"?>
<calcChain xmlns="http://schemas.openxmlformats.org/spreadsheetml/2006/main">
  <c r="G4" i="2" l="1"/>
  <c r="G42" i="1"/>
  <c r="G41" i="1"/>
  <c r="G3" i="2"/>
  <c r="D17" i="2" s="1"/>
  <c r="C17" i="2" s="1"/>
  <c r="G2" i="2"/>
  <c r="D18" i="2" l="1"/>
  <c r="C18" i="2" s="1"/>
  <c r="D41" i="1"/>
  <c r="F25" i="1" l="1"/>
  <c r="H33" i="1"/>
  <c r="H34" i="1"/>
  <c r="H35" i="1"/>
  <c r="H36" i="1"/>
  <c r="H37" i="1"/>
  <c r="H38" i="1"/>
  <c r="D42" i="1"/>
  <c r="D43" i="1"/>
  <c r="G26" i="1"/>
  <c r="H26" i="1" s="1"/>
  <c r="G32" i="1"/>
  <c r="H32" i="1" s="1"/>
  <c r="G25" i="1"/>
  <c r="H25" i="1" s="1"/>
  <c r="G27" i="1"/>
  <c r="H27" i="1" s="1"/>
  <c r="G28" i="1"/>
  <c r="H28" i="1" s="1"/>
  <c r="G29" i="1"/>
  <c r="H29" i="1" s="1"/>
  <c r="G30" i="1"/>
  <c r="H30" i="1" s="1"/>
  <c r="G31" i="1"/>
  <c r="H31" i="1" s="1"/>
  <c r="G33" i="1"/>
  <c r="G34" i="1"/>
  <c r="G35" i="1"/>
  <c r="G36" i="1"/>
  <c r="G37" i="1"/>
  <c r="G38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G40" i="1" l="1"/>
  <c r="G44" i="1" s="1"/>
  <c r="G45" i="1" s="1"/>
</calcChain>
</file>

<file path=xl/comments1.xml><?xml version="1.0" encoding="utf-8"?>
<comments xmlns="http://schemas.openxmlformats.org/spreadsheetml/2006/main">
  <authors>
    <author>dominique chaligne</author>
  </authors>
  <commentList>
    <comment ref="D24" authorId="0" shapeId="0">
      <text>
        <r>
          <rPr>
            <b/>
            <sz val="9"/>
            <color indexed="81"/>
            <rFont val="Tahoma"/>
            <family val="2"/>
          </rPr>
          <t xml:space="preserve">Si pas de réglage ne pas mettre de valeur 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</rPr>
          <t>Pour le grenaillage, le TTH; AQL mettre comme valeur en cadence la série fabriquée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<sst xmlns="http://schemas.openxmlformats.org/spreadsheetml/2006/main" count="89" uniqueCount="68">
  <si>
    <t>CLIENT</t>
  </si>
  <si>
    <t>DESIGNATION</t>
  </si>
  <si>
    <t>UM</t>
  </si>
  <si>
    <t>Prix HT</t>
  </si>
  <si>
    <t>Date de création</t>
  </si>
  <si>
    <t>Matière Client</t>
  </si>
  <si>
    <t>Référence pièce</t>
  </si>
  <si>
    <t>OPERATION</t>
  </si>
  <si>
    <t>PHF</t>
  </si>
  <si>
    <t>CISAILLE</t>
  </si>
  <si>
    <t>AQL</t>
  </si>
  <si>
    <t>EMBALLAGE</t>
  </si>
  <si>
    <t>TRANSPORT</t>
  </si>
  <si>
    <t>CHAUFFAGE FOUR A GAZ</t>
  </si>
  <si>
    <t>CHAUFFAGE INDUCTION</t>
  </si>
  <si>
    <t>CHAUFFAGE FOUR ELECTRIQUE</t>
  </si>
  <si>
    <t>TTH FOUR</t>
  </si>
  <si>
    <t>GRENAILLAGE</t>
  </si>
  <si>
    <t>MEULAGE</t>
  </si>
  <si>
    <t>PrixUnit €</t>
  </si>
  <si>
    <t>Prix Unit</t>
  </si>
  <si>
    <t>Série de fabrication</t>
  </si>
  <si>
    <t xml:space="preserve">Quantité pièce devis </t>
  </si>
  <si>
    <t>Coût matiere</t>
  </si>
  <si>
    <t>Coût découpe</t>
  </si>
  <si>
    <t>Coût segments laminoir</t>
  </si>
  <si>
    <t>Amortissement découpe</t>
  </si>
  <si>
    <t>Amortissement matrices</t>
  </si>
  <si>
    <t>Prix revient pièce</t>
  </si>
  <si>
    <t>prix vente  pièce</t>
  </si>
  <si>
    <t>Marge commerciale en %</t>
  </si>
  <si>
    <t>Revente matière</t>
  </si>
  <si>
    <t>Désignation</t>
  </si>
  <si>
    <t>Masse bavure en Kg</t>
  </si>
  <si>
    <t>Masse pièce brute en Kg</t>
  </si>
  <si>
    <t>Coût matiere en €/T</t>
  </si>
  <si>
    <t>Coût surcharge matière en €/T</t>
  </si>
  <si>
    <t>P/H</t>
  </si>
  <si>
    <t>Observations:</t>
  </si>
  <si>
    <t xml:space="preserve">Coût matrices </t>
  </si>
  <si>
    <t>Amortissement segments laminoir</t>
  </si>
  <si>
    <t>BLISS 250 T</t>
  </si>
  <si>
    <t>BLISS 200T</t>
  </si>
  <si>
    <t>BLISS 80T</t>
  </si>
  <si>
    <t>LAMINOIR EUMUCO RWO</t>
  </si>
  <si>
    <t>SCIE KASTO</t>
  </si>
  <si>
    <t>Masse lopin</t>
  </si>
  <si>
    <t xml:space="preserve"> </t>
  </si>
  <si>
    <t>masse piece brute forge</t>
  </si>
  <si>
    <t>Masse lopin en Kg</t>
  </si>
  <si>
    <t>Kg</t>
  </si>
  <si>
    <t>TOTAL HT</t>
  </si>
  <si>
    <t>Revente ferraille en €/T</t>
  </si>
  <si>
    <t>Prix unitT/heure</t>
  </si>
  <si>
    <t>€</t>
  </si>
  <si>
    <t>CADENCE P/H</t>
  </si>
  <si>
    <t>€/série</t>
  </si>
  <si>
    <t>T/H</t>
  </si>
  <si>
    <t>Série</t>
  </si>
  <si>
    <r>
      <t xml:space="preserve">Réglage en </t>
    </r>
    <r>
      <rPr>
        <sz val="8"/>
        <rFont val="Arial Black"/>
        <family val="2"/>
      </rPr>
      <t>H/centieme</t>
    </r>
  </si>
  <si>
    <t>?</t>
  </si>
  <si>
    <t>Diamétre lopin</t>
  </si>
  <si>
    <t>Longueur lopin</t>
  </si>
  <si>
    <t>LASCO PH 125</t>
  </si>
  <si>
    <t>HUTA ZIGMUN 3160</t>
  </si>
  <si>
    <t>HUTA ZIGMUNT 6300</t>
  </si>
  <si>
    <t>NATIONAL 700T</t>
  </si>
  <si>
    <t>NATIONAL 1300T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</si>
</sst>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€&quot;"/>
    <numFmt numFmtId="165" formatCode="#,##0\ &quot;€&quot;"/>
    <numFmt numFmtId="166" formatCode="#,##0.000"/>
    <numFmt numFmtId="167" formatCode="0.000"/>
  </numFmts>
  <fonts count="1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 Black"/>
      <family val="2"/>
    </font>
    <font>
      <b/>
      <sz val="10"/>
      <name val="Arial Black"/>
      <family val="2"/>
    </font>
    <font>
      <u/>
      <sz val="10"/>
      <name val="Arial Blac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36"/>
      <name val="Arial Black"/>
      <family val="2"/>
    </font>
    <font>
      <sz val="8"/>
      <name val="Arial Black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167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/>
    </xf>
    <xf numFmtId="0" fontId="0" fillId="0" borderId="0" xfId="0" applyProtection="1"/>
    <xf numFmtId="0" fontId="3" fillId="0" borderId="2" xfId="0" applyFont="1" applyBorder="1" applyAlignment="1" applyProtection="1">
      <alignment horizontal="left" vertical="top"/>
    </xf>
    <xf numFmtId="164" fontId="3" fillId="0" borderId="2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</xf>
    <xf numFmtId="165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165" fontId="3" fillId="0" borderId="3" xfId="0" applyNumberFormat="1" applyFont="1" applyBorder="1" applyAlignment="1" applyProtection="1">
      <alignment horizontal="center" vertical="center"/>
      <protection locked="0"/>
    </xf>
    <xf numFmtId="165" fontId="3" fillId="0" borderId="5" xfId="0" applyNumberFormat="1" applyFont="1" applyBorder="1" applyAlignment="1" applyProtection="1">
      <alignment horizontal="center" vertical="center"/>
      <protection locked="0"/>
    </xf>
    <xf numFmtId="165" fontId="3" fillId="0" borderId="8" xfId="0" applyNumberFormat="1" applyFont="1" applyBorder="1" applyAlignment="1" applyProtection="1">
      <alignment horizontal="center" vertical="center"/>
      <protection locked="0"/>
    </xf>
    <xf numFmtId="165" fontId="3" fillId="0" borderId="10" xfId="0" applyNumberFormat="1" applyFont="1" applyBorder="1" applyAlignment="1" applyProtection="1">
      <alignment horizontal="center" vertical="center"/>
      <protection locked="0"/>
    </xf>
    <xf numFmtId="165" fontId="3" fillId="0" borderId="4" xfId="0" applyNumberFormat="1" applyFont="1" applyBorder="1" applyAlignment="1" applyProtection="1">
      <alignment horizontal="center" vertical="center"/>
      <protection locked="0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165" fontId="3" fillId="0" borderId="5" xfId="0" applyNumberFormat="1" applyFont="1" applyBorder="1" applyAlignment="1" applyProtection="1">
      <alignment horizontal="left" vertical="center" wrapText="1"/>
    </xf>
    <xf numFmtId="165" fontId="3" fillId="0" borderId="8" xfId="0" applyNumberFormat="1" applyFont="1" applyBorder="1" applyAlignment="1" applyProtection="1">
      <alignment horizontal="left" vertical="center" wrapText="1"/>
    </xf>
    <xf numFmtId="165" fontId="3" fillId="0" borderId="10" xfId="0" applyNumberFormat="1" applyFont="1" applyBorder="1" applyAlignment="1" applyProtection="1">
      <alignment horizontal="left" vertical="center" wrapText="1"/>
    </xf>
    <xf numFmtId="164" fontId="4" fillId="0" borderId="14" xfId="0" applyNumberFormat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left" wrapText="1"/>
    </xf>
    <xf numFmtId="0" fontId="3" fillId="0" borderId="5" xfId="0" applyFont="1" applyBorder="1" applyAlignment="1" applyProtection="1">
      <alignment horizontal="left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167" fontId="3" fillId="0" borderId="3" xfId="0" applyNumberFormat="1" applyFont="1" applyBorder="1" applyAlignment="1" applyProtection="1">
      <alignment horizontal="center" vertical="center"/>
      <protection locked="0"/>
    </xf>
    <xf numFmtId="167" fontId="3" fillId="0" borderId="4" xfId="0" applyNumberFormat="1" applyFont="1" applyBorder="1" applyAlignment="1" applyProtection="1">
      <alignment horizontal="center" vertical="center"/>
      <protection locked="0"/>
    </xf>
    <xf numFmtId="167" fontId="3" fillId="0" borderId="5" xfId="0" applyNumberFormat="1" applyFont="1" applyBorder="1" applyAlignment="1" applyProtection="1">
      <alignment horizontal="center" vertical="center"/>
      <protection locked="0"/>
    </xf>
    <xf numFmtId="167" fontId="3" fillId="0" borderId="8" xfId="0" applyNumberFormat="1" applyFont="1" applyBorder="1" applyAlignment="1" applyProtection="1">
      <alignment horizontal="center" vertical="center"/>
      <protection locked="0"/>
    </xf>
    <xf numFmtId="167" fontId="3" fillId="0" borderId="9" xfId="0" applyNumberFormat="1" applyFont="1" applyBorder="1" applyAlignment="1" applyProtection="1">
      <alignment horizontal="center" vertical="center"/>
      <protection locked="0"/>
    </xf>
    <xf numFmtId="167" fontId="3" fillId="0" borderId="10" xfId="0" applyNumberFormat="1" applyFont="1" applyBorder="1" applyAlignment="1" applyProtection="1">
      <alignment horizontal="center" vertical="center"/>
      <protection locked="0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14" fontId="3" fillId="0" borderId="5" xfId="0" applyNumberFormat="1" applyFont="1" applyBorder="1" applyAlignment="1" applyProtection="1">
      <alignment horizontal="center" vertical="center"/>
      <protection locked="0"/>
    </xf>
    <xf numFmtId="14" fontId="3" fillId="0" borderId="8" xfId="0" applyNumberFormat="1" applyFont="1" applyBorder="1" applyAlignment="1" applyProtection="1">
      <alignment horizontal="center" vertical="center"/>
      <protection locked="0"/>
    </xf>
    <xf numFmtId="14" fontId="3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left" vertical="center"/>
    </xf>
    <xf numFmtId="0" fontId="3" fillId="0" borderId="15" xfId="0" applyFont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 vertical="center"/>
    </xf>
    <xf numFmtId="164" fontId="4" fillId="0" borderId="16" xfId="0" applyNumberFormat="1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left"/>
    </xf>
    <xf numFmtId="0" fontId="3" fillId="0" borderId="15" xfId="0" applyFont="1" applyBorder="1" applyAlignment="1" applyProtection="1">
      <alignment horizontal="left"/>
    </xf>
    <xf numFmtId="0" fontId="3" fillId="0" borderId="16" xfId="0" applyFont="1" applyBorder="1" applyAlignment="1" applyProtection="1">
      <alignment horizontal="left"/>
    </xf>
    <xf numFmtId="0" fontId="3" fillId="0" borderId="14" xfId="0" applyFont="1" applyBorder="1" applyAlignment="1" applyProtection="1">
      <alignment horizontal="left" wrapText="1"/>
    </xf>
    <xf numFmtId="0" fontId="3" fillId="0" borderId="15" xfId="0" applyFont="1" applyBorder="1" applyAlignment="1" applyProtection="1">
      <alignment horizontal="left" wrapText="1"/>
    </xf>
    <xf numFmtId="0" fontId="3" fillId="0" borderId="16" xfId="0" applyFont="1" applyBorder="1" applyAlignment="1" applyProtection="1">
      <alignment horizontal="left" wrapText="1"/>
    </xf>
    <xf numFmtId="166" fontId="3" fillId="0" borderId="3" xfId="0" applyNumberFormat="1" applyFont="1" applyBorder="1" applyAlignment="1" applyProtection="1">
      <alignment horizontal="center" vertical="center"/>
      <protection locked="0"/>
    </xf>
    <xf numFmtId="166" fontId="3" fillId="0" borderId="5" xfId="0" applyNumberFormat="1" applyFont="1" applyBorder="1" applyAlignment="1" applyProtection="1">
      <alignment horizontal="center" vertical="center"/>
      <protection locked="0"/>
    </xf>
    <xf numFmtId="166" fontId="3" fillId="0" borderId="8" xfId="0" applyNumberFormat="1" applyFont="1" applyBorder="1" applyAlignment="1" applyProtection="1">
      <alignment horizontal="center" vertical="center"/>
      <protection locked="0"/>
    </xf>
    <xf numFmtId="166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49" fontId="3" fillId="0" borderId="5" xfId="0" applyNumberFormat="1" applyFont="1" applyBorder="1" applyAlignment="1" applyProtection="1">
      <alignment horizontal="center" vertical="center"/>
      <protection locked="0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609600</xdr:colOff>
      <xdr:row>4</xdr:row>
      <xdr:rowOff>142874</xdr:rowOff>
    </xdr:to>
    <xdr:pic>
      <xdr:nvPicPr>
        <xdr:cNvPr id="18" name="Imag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67050" cy="790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31459</xdr:colOff>
      <xdr:row>0</xdr:row>
      <xdr:rowOff>160214</xdr:rowOff>
    </xdr:from>
    <xdr:to>
      <xdr:col>7</xdr:col>
      <xdr:colOff>686210</xdr:colOff>
      <xdr:row>4</xdr:row>
      <xdr:rowOff>21315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7749" y="160214"/>
          <a:ext cx="2559751" cy="516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5</xdr:row>
      <xdr:rowOff>142875</xdr:rowOff>
    </xdr:from>
    <xdr:to>
      <xdr:col>14</xdr:col>
      <xdr:colOff>238125</xdr:colOff>
      <xdr:row>11</xdr:row>
      <xdr:rowOff>123825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629400" y="952500"/>
          <a:ext cx="5743575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fr-FR" sz="2200" b="0" i="0" u="none" strike="noStrike" baseline="0">
              <a:solidFill>
                <a:srgbClr val="000000"/>
              </a:solidFill>
              <a:latin typeface="Arial"/>
              <a:cs typeface="Arial"/>
            </a:rPr>
            <a:t>Remplir ce tableau afin d'avoir toutes les données pour le devis une fois pour toutes</a:t>
          </a:r>
        </a:p>
      </xdr:txBody>
    </xdr:sp>
    <xdr:clientData/>
  </xdr:twoCellAnchor>
  <xdr:twoCellAnchor>
    <xdr:from>
      <xdr:col>4</xdr:col>
      <xdr:colOff>609600</xdr:colOff>
      <xdr:row>8</xdr:row>
      <xdr:rowOff>66675</xdr:rowOff>
    </xdr:from>
    <xdr:to>
      <xdr:col>6</xdr:col>
      <xdr:colOff>561975</xdr:colOff>
      <xdr:row>8</xdr:row>
      <xdr:rowOff>104775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 flipH="1" flipV="1">
          <a:off x="5124450" y="1362075"/>
          <a:ext cx="1476375" cy="38100"/>
        </a:xfrm>
        <a:prstGeom prst="line">
          <a:avLst/>
        </a:prstGeom>
        <a:noFill/>
        <a:ln w="1079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9"/>
  <sheetViews>
    <sheetView tabSelected="1" zoomScale="93" zoomScaleNormal="93" workbookViewId="0">
      <selection activeCell="F6" sqref="F6:H7"/>
    </sheetView>
  </sheetViews>
  <sheetFormatPr baseColWidth="10" defaultRowHeight="12.75" x14ac:dyDescent="0.2"/>
  <cols>
    <col min="1" max="1" width="15.5703125" style="10" customWidth="1"/>
    <col min="2" max="2" width="11.85546875" style="10" customWidth="1"/>
    <col min="3" max="3" width="9.42578125" style="10" customWidth="1"/>
    <col min="4" max="4" width="11" style="10" customWidth="1"/>
    <col min="5" max="5" width="13.42578125" style="10" customWidth="1"/>
    <col min="6" max="6" width="19.28515625" style="10" customWidth="1"/>
    <col min="7" max="7" width="9.28515625" style="10" customWidth="1"/>
    <col min="8" max="8" width="11.140625" style="10" customWidth="1"/>
    <col min="9" max="16384" width="11.42578125" style="10"/>
  </cols>
  <sheetData>
    <row r="1" spans="1:8" s="27" customFormat="1" x14ac:dyDescent="0.2">
      <c r="A1" s="34"/>
      <c r="B1" s="35"/>
      <c r="C1" s="35"/>
      <c r="D1" s="35"/>
      <c r="E1" s="81" t="s">
        <v>60</v>
      </c>
      <c r="F1" s="68"/>
      <c r="G1" s="69"/>
      <c r="H1" s="70"/>
    </row>
    <row r="2" spans="1:8" s="27" customFormat="1" x14ac:dyDescent="0.2">
      <c r="A2" s="36"/>
      <c r="B2" s="37"/>
      <c r="C2" s="37"/>
      <c r="D2" s="37"/>
      <c r="E2" s="82"/>
      <c r="F2" s="71"/>
      <c r="G2" s="72"/>
      <c r="H2" s="73"/>
    </row>
    <row r="3" spans="1:8" s="27" customFormat="1" x14ac:dyDescent="0.2">
      <c r="A3" s="36"/>
      <c r="B3" s="37"/>
      <c r="C3" s="37"/>
      <c r="D3" s="37"/>
      <c r="E3" s="82"/>
      <c r="F3" s="71"/>
      <c r="G3" s="72"/>
      <c r="H3" s="73"/>
    </row>
    <row r="4" spans="1:8" s="27" customFormat="1" x14ac:dyDescent="0.2">
      <c r="A4" s="36"/>
      <c r="B4" s="37"/>
      <c r="C4" s="37"/>
      <c r="D4" s="37"/>
      <c r="E4" s="82"/>
      <c r="F4" s="71"/>
      <c r="G4" s="72"/>
      <c r="H4" s="73"/>
    </row>
    <row r="5" spans="1:8" s="27" customFormat="1" ht="13.5" thickBot="1" x14ac:dyDescent="0.25">
      <c r="A5" s="38"/>
      <c r="B5" s="39"/>
      <c r="C5" s="39"/>
      <c r="D5" s="39"/>
      <c r="E5" s="83"/>
      <c r="F5" s="74"/>
      <c r="G5" s="75"/>
      <c r="H5" s="76"/>
    </row>
    <row r="6" spans="1:8" ht="12.75" customHeight="1" x14ac:dyDescent="0.2">
      <c r="A6" s="46" t="s">
        <v>4</v>
      </c>
      <c r="B6" s="90"/>
      <c r="C6" s="91"/>
      <c r="D6" s="54"/>
      <c r="E6" s="55"/>
      <c r="F6" s="48"/>
      <c r="G6" s="52"/>
      <c r="H6" s="49"/>
    </row>
    <row r="7" spans="1:8" ht="13.5" customHeight="1" thickBot="1" x14ac:dyDescent="0.25">
      <c r="A7" s="47"/>
      <c r="B7" s="92"/>
      <c r="C7" s="93"/>
      <c r="D7" s="56"/>
      <c r="E7" s="57"/>
      <c r="F7" s="50"/>
      <c r="G7" s="53"/>
      <c r="H7" s="51"/>
    </row>
    <row r="8" spans="1:8" ht="20.25" customHeight="1" thickBot="1" x14ac:dyDescent="0.35">
      <c r="A8" s="46" t="s">
        <v>0</v>
      </c>
      <c r="B8" s="48"/>
      <c r="C8" s="49"/>
      <c r="D8" s="64" t="s">
        <v>6</v>
      </c>
      <c r="E8" s="65"/>
      <c r="F8" s="77"/>
      <c r="G8" s="78"/>
      <c r="H8" s="79"/>
    </row>
    <row r="9" spans="1:8" ht="20.25" customHeight="1" thickBot="1" x14ac:dyDescent="0.25">
      <c r="A9" s="47"/>
      <c r="B9" s="50"/>
      <c r="C9" s="51"/>
      <c r="D9" s="66" t="s">
        <v>32</v>
      </c>
      <c r="E9" s="67"/>
      <c r="F9" s="77"/>
      <c r="G9" s="78"/>
      <c r="H9" s="79"/>
    </row>
    <row r="10" spans="1:8" ht="15.75" customHeight="1" x14ac:dyDescent="0.2">
      <c r="A10" s="46" t="s">
        <v>22</v>
      </c>
      <c r="B10" s="48"/>
      <c r="C10" s="49"/>
      <c r="D10" s="54" t="s">
        <v>5</v>
      </c>
      <c r="E10" s="55"/>
      <c r="F10" s="108"/>
      <c r="G10" s="109"/>
      <c r="H10" s="110"/>
    </row>
    <row r="11" spans="1:8" ht="15.75" customHeight="1" thickBot="1" x14ac:dyDescent="0.25">
      <c r="A11" s="47"/>
      <c r="B11" s="50"/>
      <c r="C11" s="51"/>
      <c r="D11" s="56"/>
      <c r="E11" s="57"/>
      <c r="F11" s="111"/>
      <c r="G11" s="112"/>
      <c r="H11" s="113"/>
    </row>
    <row r="12" spans="1:8" ht="12.75" customHeight="1" x14ac:dyDescent="0.2">
      <c r="A12" s="46" t="s">
        <v>21</v>
      </c>
      <c r="B12" s="48"/>
      <c r="C12" s="49"/>
      <c r="D12" s="54" t="s">
        <v>49</v>
      </c>
      <c r="E12" s="55"/>
      <c r="F12" s="84"/>
      <c r="G12" s="85"/>
      <c r="H12" s="86"/>
    </row>
    <row r="13" spans="1:8" ht="13.5" customHeight="1" thickBot="1" x14ac:dyDescent="0.25">
      <c r="A13" s="47"/>
      <c r="B13" s="50"/>
      <c r="C13" s="51"/>
      <c r="D13" s="56"/>
      <c r="E13" s="57"/>
      <c r="F13" s="87"/>
      <c r="G13" s="88"/>
      <c r="H13" s="89"/>
    </row>
    <row r="14" spans="1:8" ht="13.5" customHeight="1" x14ac:dyDescent="0.2">
      <c r="A14" s="46" t="s">
        <v>61</v>
      </c>
      <c r="B14" s="48"/>
      <c r="C14" s="49"/>
      <c r="D14" s="54" t="s">
        <v>62</v>
      </c>
      <c r="E14" s="55"/>
      <c r="F14" s="84"/>
      <c r="G14" s="85"/>
      <c r="H14" s="86"/>
    </row>
    <row r="15" spans="1:8" ht="13.5" customHeight="1" thickBot="1" x14ac:dyDescent="0.25">
      <c r="A15" s="47"/>
      <c r="B15" s="50"/>
      <c r="C15" s="51"/>
      <c r="D15" s="56"/>
      <c r="E15" s="57"/>
      <c r="F15" s="87"/>
      <c r="G15" s="88"/>
      <c r="H15" s="89"/>
    </row>
    <row r="16" spans="1:8" ht="13.5" customHeight="1" x14ac:dyDescent="0.2">
      <c r="A16" s="46" t="s">
        <v>34</v>
      </c>
      <c r="B16" s="104"/>
      <c r="C16" s="105"/>
      <c r="D16" s="54" t="s">
        <v>33</v>
      </c>
      <c r="E16" s="55"/>
      <c r="F16" s="84"/>
      <c r="G16" s="85"/>
      <c r="H16" s="86"/>
    </row>
    <row r="17" spans="1:8" ht="13.5" customHeight="1" thickBot="1" x14ac:dyDescent="0.25">
      <c r="A17" s="47"/>
      <c r="B17" s="106"/>
      <c r="C17" s="107"/>
      <c r="D17" s="56"/>
      <c r="E17" s="57"/>
      <c r="F17" s="87"/>
      <c r="G17" s="88"/>
      <c r="H17" s="89"/>
    </row>
    <row r="18" spans="1:8" ht="12.75" customHeight="1" x14ac:dyDescent="0.2">
      <c r="A18" s="46" t="s">
        <v>35</v>
      </c>
      <c r="B18" s="40"/>
      <c r="C18" s="41"/>
      <c r="D18" s="58" t="s">
        <v>36</v>
      </c>
      <c r="E18" s="59"/>
      <c r="F18" s="40"/>
      <c r="G18" s="44"/>
      <c r="H18" s="41"/>
    </row>
    <row r="19" spans="1:8" ht="13.5" customHeight="1" thickBot="1" x14ac:dyDescent="0.25">
      <c r="A19" s="47"/>
      <c r="B19" s="42"/>
      <c r="C19" s="43"/>
      <c r="D19" s="60"/>
      <c r="E19" s="61"/>
      <c r="F19" s="42"/>
      <c r="G19" s="45"/>
      <c r="H19" s="43"/>
    </row>
    <row r="20" spans="1:8" ht="12.75" customHeight="1" x14ac:dyDescent="0.2">
      <c r="A20" s="46" t="s">
        <v>52</v>
      </c>
      <c r="B20" s="40"/>
      <c r="C20" s="41"/>
      <c r="D20" s="58" t="s">
        <v>39</v>
      </c>
      <c r="E20" s="59"/>
      <c r="F20" s="40"/>
      <c r="G20" s="44"/>
      <c r="H20" s="41"/>
    </row>
    <row r="21" spans="1:8" ht="27.75" customHeight="1" thickBot="1" x14ac:dyDescent="0.25">
      <c r="A21" s="47"/>
      <c r="B21" s="42"/>
      <c r="C21" s="43"/>
      <c r="D21" s="60"/>
      <c r="E21" s="61"/>
      <c r="F21" s="42"/>
      <c r="G21" s="45"/>
      <c r="H21" s="43"/>
    </row>
    <row r="22" spans="1:8" ht="12.75" customHeight="1" x14ac:dyDescent="0.2">
      <c r="A22" s="46" t="s">
        <v>24</v>
      </c>
      <c r="B22" s="40"/>
      <c r="C22" s="41"/>
      <c r="D22" s="58" t="s">
        <v>25</v>
      </c>
      <c r="E22" s="59"/>
      <c r="F22" s="40"/>
      <c r="G22" s="44"/>
      <c r="H22" s="41"/>
    </row>
    <row r="23" spans="1:8" ht="19.5" customHeight="1" thickBot="1" x14ac:dyDescent="0.25">
      <c r="A23" s="47"/>
      <c r="B23" s="42"/>
      <c r="C23" s="43"/>
      <c r="D23" s="60"/>
      <c r="E23" s="61"/>
      <c r="F23" s="42"/>
      <c r="G23" s="45"/>
      <c r="H23" s="43"/>
    </row>
    <row r="24" spans="1:8" ht="42.75" x14ac:dyDescent="0.25">
      <c r="A24" s="80" t="s">
        <v>7</v>
      </c>
      <c r="B24" s="80"/>
      <c r="C24" s="80"/>
      <c r="D24" s="23" t="s">
        <v>59</v>
      </c>
      <c r="E24" s="24" t="s">
        <v>55</v>
      </c>
      <c r="F24" s="25" t="s">
        <v>2</v>
      </c>
      <c r="G24" s="24" t="s">
        <v>20</v>
      </c>
      <c r="H24" s="26" t="s">
        <v>3</v>
      </c>
    </row>
    <row r="25" spans="1:8" ht="15" x14ac:dyDescent="0.3">
      <c r="A25" s="33"/>
      <c r="B25" s="33"/>
      <c r="C25" s="33"/>
      <c r="D25" s="11"/>
      <c r="E25" s="11"/>
      <c r="F25" s="30" t="str">
        <f>IF(A25&lt;&gt;"",VLOOKUP(A25,BD!$A$2:$C$54,2,0),"")</f>
        <v/>
      </c>
      <c r="G25" s="31" t="str">
        <f>IF(A25&lt;&gt;"",VLOOKUP(A25,BD!$A$2:$C$54,3,0),"")</f>
        <v/>
      </c>
      <c r="H25" s="32" t="str">
        <f>IF(E25&lt;&gt;"",(((B$12/E25)*G25)/B$12)+((D25*G25)/B$12),"")</f>
        <v/>
      </c>
    </row>
    <row r="26" spans="1:8" ht="15" x14ac:dyDescent="0.3">
      <c r="A26" s="33"/>
      <c r="B26" s="33"/>
      <c r="C26" s="33"/>
      <c r="D26" s="11"/>
      <c r="E26" s="11"/>
      <c r="F26" s="30" t="str">
        <f>IF(A26&lt;&gt;"",VLOOKUP(A26,BD!$A$2:$C$54,2,0),"")</f>
        <v/>
      </c>
      <c r="G26" s="31" t="str">
        <f>IF(A26&lt;&gt;"",VLOOKUP(A26,BD!$A$2:$C$54,3,0),"")</f>
        <v/>
      </c>
      <c r="H26" s="32" t="str">
        <f>IF(E26&lt;&gt;"",(((B$12/E26)*G26)/B$12)+((D26*G26)/B$12),"")</f>
        <v/>
      </c>
    </row>
    <row r="27" spans="1:8" ht="15" x14ac:dyDescent="0.3">
      <c r="A27" s="33"/>
      <c r="B27" s="33"/>
      <c r="C27" s="33"/>
      <c r="D27" s="11"/>
      <c r="E27" s="11"/>
      <c r="F27" s="30" t="str">
        <f>IF(A27&lt;&gt;"",VLOOKUP(A27,BD!$A$2:$C$54,2,0),"")</f>
        <v/>
      </c>
      <c r="G27" s="31" t="str">
        <f>IF(A27&lt;&gt;"",VLOOKUP(A27,BD!$A$2:$C$54,3,0),"")</f>
        <v/>
      </c>
      <c r="H27" s="32" t="str">
        <f t="shared" ref="H27:H38" si="0">IF(E27&lt;&gt;"",(((B$12/E27)*G27)/B$12)+((D27*G27)/B$12),"")</f>
        <v/>
      </c>
    </row>
    <row r="28" spans="1:8" ht="15" x14ac:dyDescent="0.3">
      <c r="A28" s="33"/>
      <c r="B28" s="33"/>
      <c r="C28" s="33"/>
      <c r="D28" s="11"/>
      <c r="E28" s="11"/>
      <c r="F28" s="30" t="str">
        <f>IF(A28&lt;&gt;"",VLOOKUP(A28,BD!$A$2:$C$54,2,0),"")</f>
        <v/>
      </c>
      <c r="G28" s="31" t="str">
        <f>IF(A28&lt;&gt;"",VLOOKUP(A28,BD!$A$2:$C$54,3,0),"")</f>
        <v/>
      </c>
      <c r="H28" s="32" t="str">
        <f t="shared" si="0"/>
        <v/>
      </c>
    </row>
    <row r="29" spans="1:8" ht="15" x14ac:dyDescent="0.3">
      <c r="A29" s="33"/>
      <c r="B29" s="33"/>
      <c r="C29" s="33"/>
      <c r="D29" s="11"/>
      <c r="E29" s="11"/>
      <c r="F29" s="30" t="str">
        <f>IF(A29&lt;&gt;"",VLOOKUP(A29,BD!$A$2:$C$54,2,0),"")</f>
        <v/>
      </c>
      <c r="G29" s="31" t="str">
        <f>IF(A29&lt;&gt;"",VLOOKUP(A29,BD!$A$2:$C$54,3,0),"")</f>
        <v/>
      </c>
      <c r="H29" s="32" t="str">
        <f>IF(E29&lt;&gt;"",(((B$12/E29)*G29)/B$12)+((D29*G29)/B$12),"")</f>
        <v/>
      </c>
    </row>
    <row r="30" spans="1:8" ht="15" x14ac:dyDescent="0.3">
      <c r="A30" s="33"/>
      <c r="B30" s="33"/>
      <c r="C30" s="33"/>
      <c r="D30" s="11"/>
      <c r="E30" s="11"/>
      <c r="F30" s="30" t="str">
        <f>IF(A30&lt;&gt;"",VLOOKUP(A30,BD!$A$2:$C$54,2,0),"")</f>
        <v/>
      </c>
      <c r="G30" s="31" t="str">
        <f>IF(A30&lt;&gt;"",VLOOKUP(A30,BD!$A$2:$C$54,3,0),"")</f>
        <v/>
      </c>
      <c r="H30" s="32" t="str">
        <f t="shared" si="0"/>
        <v/>
      </c>
    </row>
    <row r="31" spans="1:8" ht="15" x14ac:dyDescent="0.3">
      <c r="A31" s="33"/>
      <c r="B31" s="33"/>
      <c r="C31" s="33"/>
      <c r="D31" s="11"/>
      <c r="E31" s="11"/>
      <c r="F31" s="30" t="str">
        <f>IF(A31&lt;&gt;"",VLOOKUP(A31,BD!$A$2:$C$54,2,0),"")</f>
        <v/>
      </c>
      <c r="G31" s="31" t="str">
        <f>IF(A31&lt;&gt;"",VLOOKUP(A31,BD!$A$2:$C$54,3,0),"")</f>
        <v/>
      </c>
      <c r="H31" s="32" t="str">
        <f t="shared" si="0"/>
        <v/>
      </c>
    </row>
    <row r="32" spans="1:8" ht="15" x14ac:dyDescent="0.3">
      <c r="A32" s="33"/>
      <c r="B32" s="33"/>
      <c r="C32" s="33"/>
      <c r="D32" s="11"/>
      <c r="E32" s="11"/>
      <c r="F32" s="30" t="str">
        <f>IF(A32&lt;&gt;"",VLOOKUP(A32,BD!$A$2:$C$54,2,0),"")</f>
        <v/>
      </c>
      <c r="G32" s="31" t="str">
        <f>IF(A32&lt;&gt;"",VLOOKUP(A32,BD!$A$2:$C$54,3,0),"")</f>
        <v/>
      </c>
      <c r="H32" s="32" t="str">
        <f t="shared" si="0"/>
        <v/>
      </c>
    </row>
    <row r="33" spans="1:8" ht="15" x14ac:dyDescent="0.3">
      <c r="A33" s="33"/>
      <c r="B33" s="33"/>
      <c r="C33" s="33"/>
      <c r="D33" s="11"/>
      <c r="E33" s="11"/>
      <c r="F33" s="30" t="str">
        <f>IF(A33&lt;&gt;"",VLOOKUP(A33,BD!$A$2:$C$54,2,0),"")</f>
        <v/>
      </c>
      <c r="G33" s="31" t="str">
        <f>IF(A33&lt;&gt;"",VLOOKUP(A33,BD!$A$2:$C$54,3,0),"")</f>
        <v/>
      </c>
      <c r="H33" s="32" t="str">
        <f t="shared" si="0"/>
        <v/>
      </c>
    </row>
    <row r="34" spans="1:8" ht="15" x14ac:dyDescent="0.3">
      <c r="A34" s="33"/>
      <c r="B34" s="33"/>
      <c r="C34" s="33"/>
      <c r="D34" s="11"/>
      <c r="E34" s="11"/>
      <c r="F34" s="30" t="str">
        <f>IF(A34&lt;&gt;"",VLOOKUP(A34,BD!$A$2:$C$54,2,0),"")</f>
        <v/>
      </c>
      <c r="G34" s="31" t="str">
        <f>IF(A34&lt;&gt;"",VLOOKUP(A34,BD!$A$2:$C$54,3,0),"")</f>
        <v/>
      </c>
      <c r="H34" s="32" t="str">
        <f t="shared" si="0"/>
        <v/>
      </c>
    </row>
    <row r="35" spans="1:8" ht="15" x14ac:dyDescent="0.3">
      <c r="A35" s="33"/>
      <c r="B35" s="33"/>
      <c r="C35" s="33"/>
      <c r="D35" s="11"/>
      <c r="E35" s="11"/>
      <c r="F35" s="30" t="str">
        <f>IF(A35&lt;&gt;"",VLOOKUP(A35,BD!$A$2:$C$54,2,0),"")</f>
        <v/>
      </c>
      <c r="G35" s="31" t="str">
        <f>IF(A35&lt;&gt;"",VLOOKUP(A35,BD!$A$2:$C$54,3,0),"")</f>
        <v/>
      </c>
      <c r="H35" s="32" t="str">
        <f t="shared" si="0"/>
        <v/>
      </c>
    </row>
    <row r="36" spans="1:8" ht="15" x14ac:dyDescent="0.3">
      <c r="A36" s="33"/>
      <c r="B36" s="33"/>
      <c r="C36" s="33"/>
      <c r="D36" s="11"/>
      <c r="E36" s="11"/>
      <c r="F36" s="30" t="str">
        <f>IF(A36&lt;&gt;"",VLOOKUP(A36,BD!$A$2:$C$54,2,0),"")</f>
        <v/>
      </c>
      <c r="G36" s="31" t="str">
        <f>IF(A36&lt;&gt;"",VLOOKUP(A36,BD!$A$2:$C$54,3,0),"")</f>
        <v/>
      </c>
      <c r="H36" s="32" t="str">
        <f t="shared" si="0"/>
        <v/>
      </c>
    </row>
    <row r="37" spans="1:8" ht="15" x14ac:dyDescent="0.3">
      <c r="A37" s="33"/>
      <c r="B37" s="33"/>
      <c r="C37" s="33"/>
      <c r="D37" s="11"/>
      <c r="E37" s="11"/>
      <c r="F37" s="30" t="str">
        <f>IF(A37&lt;&gt;"",VLOOKUP(A37,BD!$A$2:$C$54,2,0),"")</f>
        <v/>
      </c>
      <c r="G37" s="31" t="str">
        <f>IF(A37&lt;&gt;"",VLOOKUP(A37,BD!$A$2:$C$54,3,0),"")</f>
        <v/>
      </c>
      <c r="H37" s="32" t="str">
        <f t="shared" si="0"/>
        <v/>
      </c>
    </row>
    <row r="38" spans="1:8" ht="15" x14ac:dyDescent="0.3">
      <c r="A38" s="33"/>
      <c r="B38" s="33"/>
      <c r="C38" s="33"/>
      <c r="D38" s="11"/>
      <c r="E38" s="11"/>
      <c r="F38" s="30" t="str">
        <f>IF(A38&lt;&gt;"",VLOOKUP(A38,BD!$A$2:$C$54,2,0),"")</f>
        <v/>
      </c>
      <c r="G38" s="31" t="str">
        <f>IF(A38&lt;&gt;"",VLOOKUP(A38,BD!$A$2:$C$54,3,0),"")</f>
        <v/>
      </c>
      <c r="H38" s="32" t="str">
        <f t="shared" si="0"/>
        <v/>
      </c>
    </row>
    <row r="39" spans="1:8" ht="13.5" thickBot="1" x14ac:dyDescent="0.25">
      <c r="H39" s="12"/>
    </row>
    <row r="40" spans="1:8" ht="15.75" thickBot="1" x14ac:dyDescent="0.25">
      <c r="F40" s="28" t="s">
        <v>51</v>
      </c>
      <c r="G40" s="62">
        <f>SUM(H25:H38)</f>
        <v>0</v>
      </c>
      <c r="H40" s="97"/>
    </row>
    <row r="41" spans="1:8" ht="15.75" thickBot="1" x14ac:dyDescent="0.35">
      <c r="A41" s="98" t="s">
        <v>27</v>
      </c>
      <c r="B41" s="99"/>
      <c r="C41" s="100"/>
      <c r="D41" s="29" t="e">
        <f>F20/B10</f>
        <v>#DIV/0!</v>
      </c>
      <c r="F41" s="28" t="s">
        <v>23</v>
      </c>
      <c r="G41" s="62">
        <f>(F12/1000*(B18+F18))</f>
        <v>0</v>
      </c>
      <c r="H41" s="63"/>
    </row>
    <row r="42" spans="1:8" ht="15.75" thickBot="1" x14ac:dyDescent="0.35">
      <c r="A42" s="98" t="s">
        <v>26</v>
      </c>
      <c r="B42" s="99"/>
      <c r="C42" s="100"/>
      <c r="D42" s="29" t="e">
        <f>B22/B10</f>
        <v>#DIV/0!</v>
      </c>
      <c r="F42" s="28" t="s">
        <v>31</v>
      </c>
      <c r="G42" s="62">
        <f>(F16/1000)*B20</f>
        <v>0</v>
      </c>
      <c r="H42" s="63"/>
    </row>
    <row r="43" spans="1:8" ht="15.75" thickBot="1" x14ac:dyDescent="0.35">
      <c r="A43" s="101" t="s">
        <v>40</v>
      </c>
      <c r="B43" s="102"/>
      <c r="C43" s="103"/>
      <c r="D43" s="29" t="e">
        <f>F22/B10</f>
        <v>#DIV/0!</v>
      </c>
      <c r="F43" s="27"/>
      <c r="G43" s="27"/>
      <c r="H43" s="27"/>
    </row>
    <row r="44" spans="1:8" ht="15.75" thickBot="1" x14ac:dyDescent="0.25">
      <c r="A44" s="27"/>
      <c r="B44" s="27"/>
      <c r="C44" s="27"/>
      <c r="F44" s="28" t="s">
        <v>28</v>
      </c>
      <c r="G44" s="62" t="e">
        <f>G40+D41+D42+D43+G41-G42</f>
        <v>#DIV/0!</v>
      </c>
      <c r="H44" s="63"/>
    </row>
    <row r="45" spans="1:8" ht="15.75" thickBot="1" x14ac:dyDescent="0.25">
      <c r="A45" s="94" t="s">
        <v>30</v>
      </c>
      <c r="B45" s="95"/>
      <c r="C45" s="96"/>
      <c r="D45" s="13"/>
      <c r="F45" s="28" t="s">
        <v>29</v>
      </c>
      <c r="G45" s="62" t="e">
        <f>G44+((G44*D45)/100)</f>
        <v>#DIV/0!</v>
      </c>
      <c r="H45" s="63"/>
    </row>
    <row r="46" spans="1:8" ht="13.5" thickBot="1" x14ac:dyDescent="0.25"/>
    <row r="47" spans="1:8" ht="15" x14ac:dyDescent="0.2">
      <c r="A47" s="14" t="s">
        <v>38</v>
      </c>
      <c r="B47" s="15"/>
      <c r="C47" s="15"/>
      <c r="D47" s="15"/>
      <c r="E47" s="15"/>
      <c r="F47" s="15"/>
      <c r="G47" s="15"/>
      <c r="H47" s="16"/>
    </row>
    <row r="48" spans="1:8" x14ac:dyDescent="0.2">
      <c r="A48" s="17"/>
      <c r="B48" s="18"/>
      <c r="C48" s="18"/>
      <c r="D48" s="18"/>
      <c r="E48" s="18"/>
      <c r="F48" s="18"/>
      <c r="G48" s="18"/>
      <c r="H48" s="19"/>
    </row>
    <row r="49" spans="1:8" ht="13.5" thickBot="1" x14ac:dyDescent="0.25">
      <c r="A49" s="20"/>
      <c r="B49" s="21"/>
      <c r="C49" s="21"/>
      <c r="D49" s="21"/>
      <c r="E49" s="21"/>
      <c r="F49" s="21"/>
      <c r="G49" s="21"/>
      <c r="H49" s="22"/>
    </row>
  </sheetData>
  <sheetProtection algorithmName="SHA-512" hashValue="eKraDBB8wpzC09Yn55TQtILCblAW3FUVkAAJYIqBei6LZ5144s4LnwDmdpU6SR9325Dnx5+HVTn/vRSU/ZmB7A==" saltValue="GeZ0S8qhiUCQfN1RdGQnxQ==" spinCount="100000" sheet="1" objects="1" scenarios="1" selectLockedCells="1"/>
  <mergeCells count="65">
    <mergeCell ref="A16:A17"/>
    <mergeCell ref="B16:C17"/>
    <mergeCell ref="D16:E17"/>
    <mergeCell ref="F16:H17"/>
    <mergeCell ref="D10:E11"/>
    <mergeCell ref="F10:H11"/>
    <mergeCell ref="A10:A11"/>
    <mergeCell ref="B10:C11"/>
    <mergeCell ref="A14:A15"/>
    <mergeCell ref="D14:E15"/>
    <mergeCell ref="B14:C15"/>
    <mergeCell ref="F14:H15"/>
    <mergeCell ref="A45:C45"/>
    <mergeCell ref="G40:H40"/>
    <mergeCell ref="A38:C38"/>
    <mergeCell ref="A41:C41"/>
    <mergeCell ref="A42:C42"/>
    <mergeCell ref="A43:C43"/>
    <mergeCell ref="G45:H45"/>
    <mergeCell ref="G41:H41"/>
    <mergeCell ref="G42:H42"/>
    <mergeCell ref="A35:C35"/>
    <mergeCell ref="A28:C28"/>
    <mergeCell ref="A29:C29"/>
    <mergeCell ref="A30:C30"/>
    <mergeCell ref="A31:C31"/>
    <mergeCell ref="F1:H5"/>
    <mergeCell ref="F8:H8"/>
    <mergeCell ref="A32:C32"/>
    <mergeCell ref="A33:C33"/>
    <mergeCell ref="A34:C34"/>
    <mergeCell ref="A24:C24"/>
    <mergeCell ref="A25:C25"/>
    <mergeCell ref="A26:C26"/>
    <mergeCell ref="A27:C27"/>
    <mergeCell ref="E1:E5"/>
    <mergeCell ref="F12:H13"/>
    <mergeCell ref="F9:H9"/>
    <mergeCell ref="A6:A7"/>
    <mergeCell ref="A8:A9"/>
    <mergeCell ref="B6:C7"/>
    <mergeCell ref="B8:C9"/>
    <mergeCell ref="D22:E23"/>
    <mergeCell ref="G44:H44"/>
    <mergeCell ref="D8:E8"/>
    <mergeCell ref="D6:E7"/>
    <mergeCell ref="D9:E9"/>
    <mergeCell ref="D18:E19"/>
    <mergeCell ref="D20:E21"/>
    <mergeCell ref="A36:C36"/>
    <mergeCell ref="A37:C37"/>
    <mergeCell ref="A1:D5"/>
    <mergeCell ref="B20:C21"/>
    <mergeCell ref="F20:H21"/>
    <mergeCell ref="A22:A23"/>
    <mergeCell ref="B22:C23"/>
    <mergeCell ref="F22:H23"/>
    <mergeCell ref="A18:A19"/>
    <mergeCell ref="B18:C19"/>
    <mergeCell ref="F18:H19"/>
    <mergeCell ref="A20:A21"/>
    <mergeCell ref="A12:A13"/>
    <mergeCell ref="B12:C13"/>
    <mergeCell ref="F6:H7"/>
    <mergeCell ref="D12:E13"/>
  </mergeCells>
  <phoneticPr fontId="1" type="noConversion"/>
  <dataValidations count="1">
    <dataValidation type="list" allowBlank="1" showInputMessage="1" showErrorMessage="1" sqref="A25:C38">
      <formula1>designation</formula1>
    </dataValidation>
  </dataValidations>
  <pageMargins left="0.23622047244094491" right="0.23622047244094491" top="0.59055118110236227" bottom="0.15748031496062992" header="0.31496062992125984" footer="0.31496062992125984"/>
  <pageSetup paperSize="9" orientation="portrait" horizontalDpi="4294967293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A31" sqref="A31"/>
    </sheetView>
  </sheetViews>
  <sheetFormatPr baseColWidth="10" defaultRowHeight="12.75" x14ac:dyDescent="0.2"/>
  <cols>
    <col min="1" max="1" width="30.7109375" bestFit="1" customWidth="1"/>
    <col min="2" max="2" width="14.140625" bestFit="1" customWidth="1"/>
    <col min="4" max="4" width="5" bestFit="1" customWidth="1"/>
    <col min="5" max="5" width="14" bestFit="1" customWidth="1"/>
    <col min="6" max="6" width="21" bestFit="1" customWidth="1"/>
  </cols>
  <sheetData>
    <row r="1" spans="1:7" x14ac:dyDescent="0.2">
      <c r="A1" s="1" t="s">
        <v>1</v>
      </c>
      <c r="B1" t="s">
        <v>2</v>
      </c>
      <c r="C1" s="5" t="s">
        <v>19</v>
      </c>
      <c r="E1" s="5" t="s">
        <v>53</v>
      </c>
      <c r="F1" s="5" t="s">
        <v>47</v>
      </c>
      <c r="G1" s="9" t="s">
        <v>50</v>
      </c>
    </row>
    <row r="2" spans="1:7" x14ac:dyDescent="0.2">
      <c r="A2" s="7" t="s">
        <v>63</v>
      </c>
      <c r="B2" s="6" t="s">
        <v>37</v>
      </c>
      <c r="C2" s="3">
        <v>350</v>
      </c>
      <c r="F2" s="5" t="s">
        <v>46</v>
      </c>
      <c r="G2" s="8">
        <f>Devis!F12</f>
        <v>0</v>
      </c>
    </row>
    <row r="3" spans="1:7" x14ac:dyDescent="0.2">
      <c r="A3" s="7" t="s">
        <v>64</v>
      </c>
      <c r="B3" s="6" t="s">
        <v>37</v>
      </c>
      <c r="C3" s="3">
        <v>400</v>
      </c>
      <c r="F3" s="5" t="s">
        <v>48</v>
      </c>
      <c r="G3" s="8">
        <f>Devis!B16</f>
        <v>0</v>
      </c>
    </row>
    <row r="4" spans="1:7" x14ac:dyDescent="0.2">
      <c r="A4" s="7" t="s">
        <v>65</v>
      </c>
      <c r="B4" s="6" t="s">
        <v>37</v>
      </c>
      <c r="C4" s="3">
        <v>450</v>
      </c>
      <c r="F4" s="5" t="s">
        <v>58</v>
      </c>
      <c r="G4" s="1">
        <f>Devis!B12</f>
        <v>0</v>
      </c>
    </row>
    <row r="5" spans="1:7" x14ac:dyDescent="0.2">
      <c r="A5" s="7" t="s">
        <v>44</v>
      </c>
      <c r="B5" s="6" t="s">
        <v>37</v>
      </c>
      <c r="C5" s="3">
        <v>200</v>
      </c>
    </row>
    <row r="6" spans="1:7" x14ac:dyDescent="0.2">
      <c r="A6" s="7" t="s">
        <v>8</v>
      </c>
      <c r="B6" s="6" t="s">
        <v>37</v>
      </c>
      <c r="C6" s="3">
        <v>250</v>
      </c>
    </row>
    <row r="7" spans="1:7" x14ac:dyDescent="0.2">
      <c r="A7" s="7" t="s">
        <v>66</v>
      </c>
      <c r="B7" s="6" t="s">
        <v>37</v>
      </c>
      <c r="C7" s="3">
        <v>400</v>
      </c>
    </row>
    <row r="8" spans="1:7" x14ac:dyDescent="0.2">
      <c r="A8" s="7" t="s">
        <v>67</v>
      </c>
      <c r="B8" s="6" t="s">
        <v>37</v>
      </c>
      <c r="C8" s="3">
        <v>450</v>
      </c>
    </row>
    <row r="9" spans="1:7" x14ac:dyDescent="0.2">
      <c r="A9" s="7" t="s">
        <v>45</v>
      </c>
      <c r="B9" s="6" t="s">
        <v>37</v>
      </c>
      <c r="C9" s="3">
        <v>125</v>
      </c>
    </row>
    <row r="10" spans="1:7" x14ac:dyDescent="0.2">
      <c r="A10" s="7" t="s">
        <v>9</v>
      </c>
      <c r="B10" s="6" t="s">
        <v>37</v>
      </c>
      <c r="C10" s="3">
        <v>250</v>
      </c>
    </row>
    <row r="11" spans="1:7" x14ac:dyDescent="0.2">
      <c r="A11" s="7" t="s">
        <v>41</v>
      </c>
      <c r="B11" s="6" t="s">
        <v>37</v>
      </c>
      <c r="C11" s="3">
        <v>200</v>
      </c>
    </row>
    <row r="12" spans="1:7" x14ac:dyDescent="0.2">
      <c r="A12" s="7" t="s">
        <v>42</v>
      </c>
      <c r="B12" s="6" t="s">
        <v>37</v>
      </c>
      <c r="C12" s="3">
        <v>190</v>
      </c>
    </row>
    <row r="13" spans="1:7" x14ac:dyDescent="0.2">
      <c r="A13" s="7" t="s">
        <v>43</v>
      </c>
      <c r="B13" s="6" t="s">
        <v>37</v>
      </c>
      <c r="C13" s="3">
        <v>175</v>
      </c>
    </row>
    <row r="14" spans="1:7" x14ac:dyDescent="0.2">
      <c r="A14" s="7" t="s">
        <v>13</v>
      </c>
      <c r="B14" s="6" t="s">
        <v>37</v>
      </c>
      <c r="C14" s="3">
        <v>600</v>
      </c>
    </row>
    <row r="15" spans="1:7" x14ac:dyDescent="0.2">
      <c r="A15" s="7" t="s">
        <v>14</v>
      </c>
      <c r="B15" s="6" t="s">
        <v>37</v>
      </c>
      <c r="C15" s="3">
        <v>500</v>
      </c>
    </row>
    <row r="16" spans="1:7" x14ac:dyDescent="0.2">
      <c r="A16" s="7" t="s">
        <v>15</v>
      </c>
      <c r="B16" s="6" t="s">
        <v>37</v>
      </c>
      <c r="C16" s="3">
        <v>500</v>
      </c>
    </row>
    <row r="17" spans="1:5" x14ac:dyDescent="0.2">
      <c r="A17" s="7" t="s">
        <v>16</v>
      </c>
      <c r="B17" s="6" t="s">
        <v>57</v>
      </c>
      <c r="C17" s="3">
        <f>D17</f>
        <v>0</v>
      </c>
      <c r="D17">
        <f>((G3/1000)*E17)*G4</f>
        <v>0</v>
      </c>
      <c r="E17">
        <v>800</v>
      </c>
    </row>
    <row r="18" spans="1:5" x14ac:dyDescent="0.2">
      <c r="A18" s="7" t="s">
        <v>17</v>
      </c>
      <c r="B18" s="6" t="s">
        <v>57</v>
      </c>
      <c r="C18" s="3">
        <f>D18</f>
        <v>0</v>
      </c>
      <c r="D18">
        <f>((G3/1000)*E18)*G4</f>
        <v>0</v>
      </c>
      <c r="E18">
        <v>200</v>
      </c>
    </row>
    <row r="19" spans="1:5" x14ac:dyDescent="0.2">
      <c r="A19" s="7" t="s">
        <v>18</v>
      </c>
      <c r="B19" s="6" t="s">
        <v>37</v>
      </c>
      <c r="C19" s="3">
        <v>60</v>
      </c>
    </row>
    <row r="20" spans="1:5" x14ac:dyDescent="0.2">
      <c r="A20" s="7" t="s">
        <v>10</v>
      </c>
      <c r="B20" s="6" t="s">
        <v>56</v>
      </c>
      <c r="C20" s="3">
        <v>75</v>
      </c>
    </row>
    <row r="21" spans="1:5" x14ac:dyDescent="0.2">
      <c r="A21" s="7" t="s">
        <v>11</v>
      </c>
      <c r="B21" s="6" t="s">
        <v>37</v>
      </c>
      <c r="C21" s="3">
        <v>50</v>
      </c>
    </row>
    <row r="22" spans="1:5" x14ac:dyDescent="0.2">
      <c r="A22" s="7" t="s">
        <v>12</v>
      </c>
      <c r="B22" s="6" t="s">
        <v>54</v>
      </c>
      <c r="C22" s="3"/>
    </row>
    <row r="23" spans="1:5" x14ac:dyDescent="0.2">
      <c r="A23" s="4"/>
      <c r="B23" s="6" t="s">
        <v>37</v>
      </c>
      <c r="C23" s="3">
        <v>180</v>
      </c>
    </row>
    <row r="24" spans="1:5" x14ac:dyDescent="0.2">
      <c r="A24" s="4"/>
      <c r="B24" s="6" t="s">
        <v>37</v>
      </c>
      <c r="C24" s="3">
        <v>160</v>
      </c>
    </row>
    <row r="25" spans="1:5" x14ac:dyDescent="0.2">
      <c r="A25" s="4"/>
      <c r="B25" s="6" t="s">
        <v>37</v>
      </c>
      <c r="C25" s="3">
        <v>150</v>
      </c>
    </row>
    <row r="26" spans="1:5" x14ac:dyDescent="0.2">
      <c r="A26" s="4"/>
      <c r="B26" s="3"/>
      <c r="C26" s="3"/>
    </row>
    <row r="27" spans="1:5" x14ac:dyDescent="0.2">
      <c r="A27" s="4"/>
      <c r="B27" s="3"/>
      <c r="C27" s="3"/>
    </row>
    <row r="28" spans="1:5" x14ac:dyDescent="0.2">
      <c r="A28" s="4"/>
      <c r="B28" s="3"/>
      <c r="C28" s="3"/>
    </row>
    <row r="29" spans="1:5" x14ac:dyDescent="0.2">
      <c r="A29" s="4"/>
      <c r="B29" s="3"/>
      <c r="C29" s="3"/>
    </row>
    <row r="30" spans="1:5" x14ac:dyDescent="0.2">
      <c r="A30" s="4"/>
      <c r="B30" s="3"/>
      <c r="C30" s="3"/>
    </row>
    <row r="31" spans="1:5" x14ac:dyDescent="0.2">
      <c r="A31" s="4"/>
      <c r="B31" s="3"/>
      <c r="C31" s="3"/>
    </row>
    <row r="32" spans="1:5" x14ac:dyDescent="0.2">
      <c r="A32" s="4"/>
      <c r="B32" s="3"/>
      <c r="C32" s="3"/>
    </row>
    <row r="33" spans="1:3" x14ac:dyDescent="0.2">
      <c r="A33" s="4"/>
      <c r="B33" s="3"/>
      <c r="C33" s="3"/>
    </row>
    <row r="34" spans="1:3" x14ac:dyDescent="0.2">
      <c r="A34" s="4"/>
      <c r="B34" s="3"/>
      <c r="C34" s="3"/>
    </row>
    <row r="35" spans="1:3" x14ac:dyDescent="0.2">
      <c r="A35" s="4"/>
      <c r="B35" s="3"/>
      <c r="C35" s="3"/>
    </row>
    <row r="36" spans="1:3" x14ac:dyDescent="0.2">
      <c r="A36" s="4"/>
      <c r="B36" s="3"/>
      <c r="C36" s="3"/>
    </row>
    <row r="37" spans="1:3" x14ac:dyDescent="0.2">
      <c r="A37" s="4"/>
      <c r="B37" s="3"/>
      <c r="C37" s="3"/>
    </row>
    <row r="38" spans="1:3" x14ac:dyDescent="0.2">
      <c r="A38" s="4"/>
      <c r="B38" s="3"/>
      <c r="C38" s="3"/>
    </row>
    <row r="39" spans="1:3" x14ac:dyDescent="0.2">
      <c r="A39" s="4"/>
      <c r="B39" s="3"/>
      <c r="C39" s="3"/>
    </row>
    <row r="40" spans="1:3" x14ac:dyDescent="0.2">
      <c r="A40" s="4"/>
      <c r="B40" s="3"/>
      <c r="C40" s="3"/>
    </row>
    <row r="41" spans="1:3" x14ac:dyDescent="0.2">
      <c r="A41" s="4"/>
      <c r="B41" s="3"/>
      <c r="C41" s="3"/>
    </row>
    <row r="42" spans="1:3" x14ac:dyDescent="0.2">
      <c r="A42" s="4"/>
      <c r="B42" s="3"/>
      <c r="C42" s="3"/>
    </row>
    <row r="43" spans="1:3" x14ac:dyDescent="0.2">
      <c r="A43" s="4"/>
      <c r="B43" s="3"/>
      <c r="C43" s="3"/>
    </row>
    <row r="44" spans="1:3" x14ac:dyDescent="0.2">
      <c r="A44" s="4"/>
      <c r="B44" s="3"/>
      <c r="C44" s="3"/>
    </row>
    <row r="45" spans="1:3" x14ac:dyDescent="0.2">
      <c r="A45" s="4"/>
      <c r="B45" s="3"/>
      <c r="C45" s="3"/>
    </row>
    <row r="46" spans="1:3" x14ac:dyDescent="0.2">
      <c r="A46" s="4"/>
      <c r="B46" s="3"/>
      <c r="C46" s="3"/>
    </row>
    <row r="47" spans="1:3" x14ac:dyDescent="0.2">
      <c r="A47" s="4"/>
      <c r="B47" s="3"/>
      <c r="C47" s="3"/>
    </row>
    <row r="48" spans="1:3" x14ac:dyDescent="0.2">
      <c r="A48" s="4"/>
      <c r="B48" s="3"/>
      <c r="C48" s="3"/>
    </row>
    <row r="49" spans="1:3" x14ac:dyDescent="0.2">
      <c r="A49" s="4"/>
      <c r="B49" s="3"/>
      <c r="C49" s="3"/>
    </row>
    <row r="50" spans="1:3" x14ac:dyDescent="0.2">
      <c r="A50" s="2"/>
      <c r="B50" s="3"/>
      <c r="C50" s="3"/>
    </row>
    <row r="51" spans="1:3" x14ac:dyDescent="0.2">
      <c r="A51" s="2"/>
      <c r="B51" s="3"/>
      <c r="C51" s="3"/>
    </row>
    <row r="52" spans="1:3" x14ac:dyDescent="0.2">
      <c r="A52" s="2"/>
      <c r="B52" s="3"/>
      <c r="C52" s="3"/>
    </row>
    <row r="53" spans="1:3" x14ac:dyDescent="0.2">
      <c r="A53" s="2"/>
      <c r="B53" s="3"/>
      <c r="C53" s="3"/>
    </row>
    <row r="54" spans="1:3" x14ac:dyDescent="0.2">
      <c r="A54" s="2"/>
      <c r="B54" s="3"/>
      <c r="C54" s="3"/>
    </row>
    <row r="55" spans="1:3" x14ac:dyDescent="0.2">
      <c r="A55" s="1"/>
    </row>
    <row r="56" spans="1:3" x14ac:dyDescent="0.2">
      <c r="A56" s="1"/>
    </row>
  </sheetData>
  <phoneticPr fontId="1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Devis</vt:lpstr>
      <vt:lpstr>BD</vt:lpstr>
      <vt:lpstr>designation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X72J Lefrançois</dc:creator>
  <cp:lastModifiedBy>HP6005</cp:lastModifiedBy>
  <cp:lastPrinted>2017-11-13T16:42:21Z</cp:lastPrinted>
  <dcterms:created xsi:type="dcterms:W3CDTF">2011-07-31T15:02:42Z</dcterms:created>
  <dcterms:modified xsi:type="dcterms:W3CDTF">2017-11-13T16:42:51Z</dcterms:modified>
</cp:coreProperties>
</file>